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teo.spalierno\Desktop\pon socrate\PON il mio portafoglio\"/>
    </mc:Choice>
  </mc:AlternateContent>
  <bookViews>
    <workbookView xWindow="0" yWindow="0" windowWidth="23040" windowHeight="10524"/>
  </bookViews>
  <sheets>
    <sheet name="Foglio1" sheetId="1" r:id="rId1"/>
  </sheets>
  <definedNames>
    <definedName name="_xlnm._FilterDatabase" localSheetId="0" hidden="1">Foglio1!$A$2:$A$4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C18" i="1"/>
  <c r="C23" i="1" s="1"/>
  <c r="C12" i="1"/>
  <c r="H9" i="1"/>
  <c r="F9" i="1"/>
  <c r="H12" i="1"/>
  <c r="F12" i="1"/>
  <c r="H15" i="1"/>
  <c r="F15" i="1"/>
  <c r="H18" i="1"/>
  <c r="F18" i="1"/>
  <c r="F23" i="1"/>
  <c r="H23" i="1"/>
  <c r="I23" i="1" l="1"/>
  <c r="I9" i="1"/>
  <c r="J9" i="1" s="1"/>
  <c r="I18" i="1"/>
  <c r="J18" i="1" s="1"/>
  <c r="I15" i="1"/>
  <c r="J15" i="1" s="1"/>
  <c r="I12" i="1"/>
  <c r="J12" i="1" s="1"/>
  <c r="F11" i="1"/>
  <c r="F10" i="1"/>
  <c r="H11" i="1"/>
  <c r="H10" i="1"/>
  <c r="H28" i="1" l="1"/>
  <c r="H29" i="1"/>
  <c r="H7" i="1"/>
  <c r="F7" i="1"/>
  <c r="H27" i="1"/>
  <c r="F28" i="1"/>
  <c r="J28" i="1" s="1"/>
  <c r="F29" i="1"/>
  <c r="J29" i="1" s="1"/>
  <c r="F27" i="1"/>
  <c r="H30" i="1" l="1"/>
  <c r="J23" i="1"/>
  <c r="F30" i="1"/>
  <c r="I27" i="1"/>
  <c r="J27" i="1" l="1"/>
  <c r="I30" i="1"/>
  <c r="J30" i="1" s="1"/>
  <c r="H47" i="1" l="1"/>
  <c r="F47" i="1"/>
  <c r="H46" i="1"/>
  <c r="F46" i="1"/>
  <c r="H45" i="1"/>
  <c r="F45" i="1"/>
  <c r="H44" i="1"/>
  <c r="F44" i="1"/>
  <c r="H16" i="1"/>
  <c r="F16" i="1"/>
  <c r="H22" i="1"/>
  <c r="F22" i="1"/>
  <c r="H21" i="1"/>
  <c r="F21" i="1"/>
  <c r="H20" i="1"/>
  <c r="F20" i="1"/>
  <c r="H19" i="1"/>
  <c r="F19" i="1"/>
  <c r="H42" i="1"/>
  <c r="F42" i="1"/>
  <c r="H17" i="1"/>
  <c r="F17" i="1"/>
  <c r="H14" i="1"/>
  <c r="F14" i="1"/>
  <c r="H13" i="1"/>
  <c r="F13" i="1"/>
  <c r="H8" i="1"/>
  <c r="H24" i="1" s="1"/>
  <c r="F8" i="1"/>
  <c r="F24" i="1" s="1"/>
  <c r="H41" i="1"/>
  <c r="F41" i="1"/>
  <c r="I44" i="1" l="1"/>
  <c r="J44" i="1" s="1"/>
  <c r="I22" i="1"/>
  <c r="J22" i="1" s="1"/>
  <c r="I46" i="1"/>
  <c r="J46" i="1" s="1"/>
  <c r="I20" i="1"/>
  <c r="J20" i="1" s="1"/>
  <c r="I21" i="1"/>
  <c r="J21" i="1" s="1"/>
  <c r="H32" i="1"/>
  <c r="F32" i="1"/>
  <c r="I45" i="1"/>
  <c r="J45" i="1" s="1"/>
  <c r="I43" i="1"/>
  <c r="J43" i="1" s="1"/>
  <c r="I47" i="1"/>
  <c r="J47" i="1" s="1"/>
  <c r="I42" i="1"/>
  <c r="J42" i="1" s="1"/>
  <c r="I8" i="1"/>
  <c r="J8" i="1" s="1"/>
  <c r="I16" i="1"/>
  <c r="J16" i="1" s="1"/>
  <c r="I41" i="1"/>
  <c r="I11" i="1"/>
  <c r="J11" i="1" s="1"/>
  <c r="I7" i="1"/>
  <c r="I10" i="1"/>
  <c r="J10" i="1" s="1"/>
  <c r="I13" i="1"/>
  <c r="J13" i="1" s="1"/>
  <c r="I14" i="1"/>
  <c r="J14" i="1" s="1"/>
  <c r="I17" i="1"/>
  <c r="J17" i="1" s="1"/>
  <c r="I19" i="1"/>
  <c r="J19" i="1" s="1"/>
  <c r="J7" i="1" l="1"/>
  <c r="I24" i="1"/>
  <c r="J41" i="1"/>
  <c r="I48" i="1"/>
  <c r="I32" i="1" l="1"/>
  <c r="J32" i="1" s="1"/>
  <c r="J24" i="1"/>
  <c r="F34" i="1"/>
  <c r="F35" i="1" l="1"/>
  <c r="H34" i="1"/>
  <c r="I34" i="1"/>
  <c r="I37" i="1" s="1"/>
  <c r="H35" i="1" l="1"/>
  <c r="I35" i="1" s="1"/>
  <c r="J35" i="1" s="1"/>
  <c r="J37" i="1"/>
  <c r="H37" i="1" l="1"/>
</calcChain>
</file>

<file path=xl/sharedStrings.xml><?xml version="1.0" encoding="utf-8"?>
<sst xmlns="http://schemas.openxmlformats.org/spreadsheetml/2006/main" count="66" uniqueCount="65">
  <si>
    <t>AZIONE</t>
  </si>
  <si>
    <t>QUANTITA'</t>
  </si>
  <si>
    <t>PREZZO</t>
  </si>
  <si>
    <t xml:space="preserve">CONTROVALORE </t>
  </si>
  <si>
    <t>PREZZO DI</t>
  </si>
  <si>
    <t>CONTROVALORE</t>
  </si>
  <si>
    <t>RICAVO</t>
  </si>
  <si>
    <t>O FONDO</t>
  </si>
  <si>
    <t>POSSEDUTE</t>
  </si>
  <si>
    <t>DI ACQUISTO</t>
  </si>
  <si>
    <t>MERCATO</t>
  </si>
  <si>
    <t>DI MERCATO</t>
  </si>
  <si>
    <t>PERDITA</t>
  </si>
  <si>
    <t>IN EURO</t>
  </si>
  <si>
    <t>NETTI</t>
  </si>
  <si>
    <t>VENDITE</t>
  </si>
  <si>
    <t>%</t>
  </si>
  <si>
    <t>portafoglio in essere</t>
  </si>
  <si>
    <t>cc virtuale</t>
  </si>
  <si>
    <t>perdite/guadagni</t>
  </si>
  <si>
    <t>OBBLIGAZIONI</t>
  </si>
  <si>
    <t>tot azioni</t>
  </si>
  <si>
    <t>tot obbligazioni</t>
  </si>
  <si>
    <t>totali investimenti</t>
  </si>
  <si>
    <t>Ferrari</t>
  </si>
  <si>
    <t xml:space="preserve">Bper Banca </t>
  </si>
  <si>
    <t>Intesa Sanpaolo</t>
  </si>
  <si>
    <t>Mediobanca</t>
  </si>
  <si>
    <t>Poste Italiane</t>
  </si>
  <si>
    <t>Salvatore Ferragamo</t>
  </si>
  <si>
    <t>Ubi Banca</t>
  </si>
  <si>
    <t>Unicredit</t>
  </si>
  <si>
    <t>Unipol</t>
  </si>
  <si>
    <t>Unipol Sai</t>
  </si>
  <si>
    <t>Pirelli &amp; C</t>
  </si>
  <si>
    <t>Banco Bpm</t>
  </si>
  <si>
    <t>Generali</t>
  </si>
  <si>
    <t>Finecobank</t>
  </si>
  <si>
    <t>IT0005239360</t>
  </si>
  <si>
    <t>IT0005218380</t>
  </si>
  <si>
    <t>IT0000062072</t>
  </si>
  <si>
    <t>IT0000062957</t>
  </si>
  <si>
    <t>IT0004810054</t>
  </si>
  <si>
    <t>IT0000072618</t>
  </si>
  <si>
    <t>IT0005278236</t>
  </si>
  <si>
    <t>IT0004827447</t>
  </si>
  <si>
    <t>IT0003487029</t>
  </si>
  <si>
    <t>IT0004712375</t>
  </si>
  <si>
    <t>IT0003796171</t>
  </si>
  <si>
    <t>IT0000066123</t>
  </si>
  <si>
    <t>IT0000072170</t>
  </si>
  <si>
    <t>bruno</t>
  </si>
  <si>
    <t>NL0011585146</t>
  </si>
  <si>
    <t>ISIN</t>
  </si>
  <si>
    <t>DATA</t>
  </si>
  <si>
    <t>Brioschi</t>
  </si>
  <si>
    <t>Iervolino entrateinment</t>
  </si>
  <si>
    <t xml:space="preserve">Netflix </t>
  </si>
  <si>
    <t>Safilo group</t>
  </si>
  <si>
    <t>Zucchi</t>
  </si>
  <si>
    <t>IT0000066180</t>
  </si>
  <si>
    <t>IT0005380602</t>
  </si>
  <si>
    <t>US64110L1061</t>
  </si>
  <si>
    <t>IT0004604762</t>
  </si>
  <si>
    <t>IT0000080553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</si>
</sst>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Bookman Old Style"/>
      <family val="1"/>
    </font>
    <font>
      <sz val="11"/>
      <color theme="1"/>
      <name val="Bookman Old Style"/>
      <family val="1"/>
    </font>
    <font>
      <b/>
      <sz val="8"/>
      <name val="Bookman Old Style"/>
      <family val="1"/>
    </font>
    <font>
      <b/>
      <sz val="8"/>
      <color indexed="17"/>
      <name val="Bookman Old Style"/>
      <family val="1"/>
    </font>
    <font>
      <sz val="8"/>
      <color theme="1"/>
      <name val="Bookman Old Style"/>
      <family val="1"/>
    </font>
    <font>
      <i/>
      <sz val="8"/>
      <color indexed="10"/>
      <name val="Bookman Old Style"/>
      <family val="1"/>
    </font>
    <font>
      <sz val="8"/>
      <color rgb="FF333333"/>
      <name val="Verdana"/>
      <family val="2"/>
    </font>
    <font>
      <sz val="8"/>
      <color indexed="17"/>
      <name val="Bookman Old Style"/>
      <family val="1"/>
    </font>
    <font>
      <sz val="8"/>
      <color indexed="58"/>
      <name val="Bookman Old Style"/>
      <family val="1"/>
    </font>
    <font>
      <sz val="8"/>
      <color rgb="FF00B050"/>
      <name val="Bookman Old Style"/>
      <family val="1"/>
    </font>
    <font>
      <sz val="7"/>
      <color rgb="FF333333"/>
      <name val="Verdana"/>
      <family val="2"/>
    </font>
    <font>
      <sz val="8"/>
      <color rgb="FFFF0000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2" fontId="1" fillId="0" borderId="0" xfId="0" applyNumberFormat="1" applyFont="1" applyAlignment="1">
      <alignment horizontal="center"/>
    </xf>
    <xf numFmtId="3" fontId="0" fillId="0" borderId="0" xfId="0" applyNumberFormat="1"/>
    <xf numFmtId="1" fontId="2" fillId="0" borderId="5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0" borderId="0" xfId="0" applyFont="1"/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22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4" fillId="2" borderId="8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4" xfId="0" applyFont="1" applyFill="1" applyBorder="1"/>
    <xf numFmtId="16" fontId="2" fillId="2" borderId="0" xfId="0" applyNumberFormat="1" applyFont="1" applyFill="1" applyBorder="1"/>
    <xf numFmtId="0" fontId="2" fillId="2" borderId="5" xfId="0" applyFont="1" applyFill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4" fontId="10" fillId="0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center"/>
    </xf>
    <xf numFmtId="1" fontId="4" fillId="0" borderId="15" xfId="0" applyNumberFormat="1" applyFont="1" applyFill="1" applyBorder="1" applyAlignment="1">
      <alignment horizontal="center"/>
    </xf>
    <xf numFmtId="1" fontId="2" fillId="0" borderId="15" xfId="0" applyNumberFormat="1" applyFont="1" applyFill="1" applyBorder="1" applyAlignment="1">
      <alignment horizontal="center"/>
    </xf>
    <xf numFmtId="1" fontId="2" fillId="0" borderId="16" xfId="0" applyNumberFormat="1" applyFont="1" applyFill="1" applyBorder="1" applyAlignment="1">
      <alignment horizontal="center"/>
    </xf>
    <xf numFmtId="2" fontId="2" fillId="2" borderId="18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center"/>
    </xf>
    <xf numFmtId="2" fontId="4" fillId="0" borderId="5" xfId="0" applyNumberFormat="1" applyFont="1" applyFill="1" applyBorder="1" applyAlignment="1">
      <alignment horizontal="center"/>
    </xf>
    <xf numFmtId="1" fontId="2" fillId="0" borderId="12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0" fontId="4" fillId="2" borderId="1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2" fontId="2" fillId="0" borderId="5" xfId="0" applyNumberFormat="1" applyFont="1" applyFill="1" applyBorder="1" applyAlignment="1">
      <alignment horizontal="center"/>
    </xf>
    <xf numFmtId="0" fontId="6" fillId="0" borderId="12" xfId="0" applyFont="1" applyBorder="1"/>
    <xf numFmtId="1" fontId="11" fillId="0" borderId="6" xfId="0" applyNumberFormat="1" applyFont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0" fontId="6" fillId="0" borderId="16" xfId="0" applyFont="1" applyBorder="1"/>
    <xf numFmtId="3" fontId="2" fillId="0" borderId="15" xfId="0" applyNumberFormat="1" applyFont="1" applyFill="1" applyBorder="1" applyAlignment="1">
      <alignment horizontal="center"/>
    </xf>
    <xf numFmtId="2" fontId="2" fillId="0" borderId="15" xfId="0" applyNumberFormat="1" applyFont="1" applyFill="1" applyBorder="1" applyAlignment="1">
      <alignment horizontal="center"/>
    </xf>
    <xf numFmtId="1" fontId="11" fillId="0" borderId="18" xfId="0" applyNumberFormat="1" applyFont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1" fontId="2" fillId="3" borderId="15" xfId="0" applyNumberFormat="1" applyFont="1" applyFill="1" applyBorder="1" applyAlignment="1">
      <alignment horizontal="center"/>
    </xf>
    <xf numFmtId="3" fontId="2" fillId="0" borderId="5" xfId="0" applyNumberFormat="1" applyFont="1" applyBorder="1" applyAlignment="1">
      <alignment horizontal="left"/>
    </xf>
    <xf numFmtId="1" fontId="2" fillId="3" borderId="5" xfId="0" applyNumberFormat="1" applyFont="1" applyFill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0" fontId="4" fillId="0" borderId="14" xfId="0" applyFont="1" applyBorder="1"/>
    <xf numFmtId="0" fontId="4" fillId="0" borderId="19" xfId="0" applyFont="1" applyBorder="1"/>
    <xf numFmtId="0" fontId="4" fillId="0" borderId="15" xfId="0" applyFont="1" applyBorder="1" applyAlignment="1">
      <alignment horizontal="center"/>
    </xf>
    <xf numFmtId="3" fontId="4" fillId="0" borderId="15" xfId="0" applyNumberFormat="1" applyFont="1" applyBorder="1" applyAlignment="1">
      <alignment horizontal="center"/>
    </xf>
    <xf numFmtId="1" fontId="4" fillId="3" borderId="15" xfId="0" applyNumberFormat="1" applyFont="1" applyFill="1" applyBorder="1" applyAlignment="1">
      <alignment horizontal="center"/>
    </xf>
    <xf numFmtId="1" fontId="4" fillId="0" borderId="17" xfId="0" applyNumberFormat="1" applyFont="1" applyBorder="1" applyAlignment="1">
      <alignment horizontal="center"/>
    </xf>
    <xf numFmtId="3" fontId="6" fillId="0" borderId="0" xfId="0" applyNumberFormat="1" applyFont="1"/>
    <xf numFmtId="3" fontId="4" fillId="0" borderId="0" xfId="0" applyNumberFormat="1" applyFont="1" applyAlignment="1">
      <alignment horizontal="center"/>
    </xf>
    <xf numFmtId="0" fontId="10" fillId="0" borderId="12" xfId="0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9" fillId="0" borderId="13" xfId="0" applyNumberFormat="1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center"/>
    </xf>
    <xf numFmtId="4" fontId="2" fillId="0" borderId="22" xfId="0" applyNumberFormat="1" applyFont="1" applyFill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9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8" fillId="0" borderId="12" xfId="0" applyFont="1" applyBorder="1"/>
    <xf numFmtId="165" fontId="2" fillId="0" borderId="5" xfId="0" applyNumberFormat="1" applyFont="1" applyFill="1" applyBorder="1" applyAlignment="1">
      <alignment horizontal="center"/>
    </xf>
    <xf numFmtId="165" fontId="2" fillId="2" borderId="5" xfId="0" applyNumberFormat="1" applyFont="1" applyFill="1" applyBorder="1" applyAlignment="1">
      <alignment horizontal="center"/>
    </xf>
    <xf numFmtId="165" fontId="10" fillId="0" borderId="5" xfId="0" applyNumberFormat="1" applyFont="1" applyFill="1" applyBorder="1" applyAlignment="1">
      <alignment horizontal="center"/>
    </xf>
    <xf numFmtId="165" fontId="2" fillId="0" borderId="16" xfId="0" applyNumberFormat="1" applyFont="1" applyFill="1" applyBorder="1" applyAlignment="1">
      <alignment horizontal="center"/>
    </xf>
    <xf numFmtId="16" fontId="2" fillId="0" borderId="0" xfId="0" applyNumberFormat="1" applyFont="1" applyFill="1" applyBorder="1" applyAlignment="1">
      <alignment horizontal="left"/>
    </xf>
    <xf numFmtId="0" fontId="13" fillId="0" borderId="4" xfId="0" applyFont="1" applyFill="1" applyBorder="1" applyAlignment="1">
      <alignment horizontal="left"/>
    </xf>
    <xf numFmtId="0" fontId="12" fillId="0" borderId="12" xfId="0" applyFont="1" applyBorder="1"/>
    <xf numFmtId="0" fontId="8" fillId="0" borderId="0" xfId="0" applyFont="1" applyBorder="1"/>
    <xf numFmtId="0" fontId="2" fillId="2" borderId="0" xfId="0" applyFont="1" applyFill="1" applyBorder="1"/>
    <xf numFmtId="3" fontId="2" fillId="2" borderId="5" xfId="0" applyNumberFormat="1" applyFont="1" applyFill="1" applyBorder="1"/>
    <xf numFmtId="0" fontId="2" fillId="2" borderId="6" xfId="0" applyFont="1" applyFill="1" applyBorder="1" applyAlignment="1">
      <alignment horizontal="center"/>
    </xf>
    <xf numFmtId="0" fontId="3" fillId="0" borderId="0" xfId="0" applyFont="1" applyBorder="1"/>
    <xf numFmtId="0" fontId="0" fillId="0" borderId="0" xfId="0" applyBorder="1"/>
    <xf numFmtId="0" fontId="12" fillId="0" borderId="0" xfId="0" applyFont="1" applyBorder="1"/>
    <xf numFmtId="0" fontId="2" fillId="2" borderId="5" xfId="0" applyFont="1" applyFill="1" applyBorder="1"/>
  </cellXfs>
  <cellStyles count="1">
    <cellStyle name="Normale" xfId="0" builtinId="0"/>
  </cellStyles>
  <dxfs count="5"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ndense val="0"/>
        <extend val="0"/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morningstar.it/it/funds/snapshot/snapshot.aspx?id=F0GBR04AOC" TargetMode="External"/><Relationship Id="rId1" Type="http://schemas.openxmlformats.org/officeDocument/2006/relationships/hyperlink" Target="https://www.borsaitaliana.it/borsa/etf/scheda/LU0322252924.html?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workbookViewId="0">
      <selection activeCell="G11" sqref="G11"/>
    </sheetView>
  </sheetViews>
  <sheetFormatPr defaultRowHeight="14.4" x14ac:dyDescent="0.3"/>
  <cols>
    <col min="1" max="1" width="20.5546875" customWidth="1"/>
    <col min="2" max="2" width="11.44140625" customWidth="1"/>
    <col min="3" max="3" width="5.77734375" customWidth="1"/>
    <col min="4" max="4" width="10.5546875" customWidth="1"/>
    <col min="5" max="5" width="11.109375" customWidth="1"/>
    <col min="6" max="6" width="14.44140625" customWidth="1"/>
    <col min="7" max="7" width="9.33203125" customWidth="1"/>
    <col min="8" max="8" width="14" customWidth="1"/>
    <col min="9" max="9" width="7.5546875" customWidth="1"/>
    <col min="10" max="10" width="6.6640625" customWidth="1"/>
  </cols>
  <sheetData>
    <row r="1" spans="1:10" x14ac:dyDescent="0.3">
      <c r="A1" s="4"/>
      <c r="B1" s="4"/>
      <c r="C1" s="4"/>
      <c r="D1" s="4"/>
      <c r="E1" s="4"/>
      <c r="F1" s="5" t="s">
        <v>17</v>
      </c>
      <c r="G1" s="4"/>
      <c r="H1" s="4"/>
      <c r="I1" s="4"/>
      <c r="J1" s="4"/>
    </row>
    <row r="2" spans="1:10" ht="15" thickBot="1" x14ac:dyDescent="0.35">
      <c r="A2" s="114" t="s">
        <v>51</v>
      </c>
      <c r="B2" s="4"/>
      <c r="C2" s="4"/>
      <c r="D2" s="114"/>
      <c r="E2" s="114"/>
      <c r="F2" s="114"/>
      <c r="G2" s="114"/>
      <c r="H2" s="114"/>
      <c r="I2" s="114"/>
      <c r="J2" s="4"/>
    </row>
    <row r="3" spans="1:10" x14ac:dyDescent="0.3">
      <c r="A3" s="6" t="s">
        <v>0</v>
      </c>
      <c r="B3" s="100"/>
      <c r="C3" s="7"/>
      <c r="D3" s="8" t="s">
        <v>1</v>
      </c>
      <c r="E3" s="8" t="s">
        <v>2</v>
      </c>
      <c r="F3" s="9" t="s">
        <v>3</v>
      </c>
      <c r="G3" s="8" t="s">
        <v>4</v>
      </c>
      <c r="H3" s="8" t="s">
        <v>5</v>
      </c>
      <c r="I3" s="10" t="s">
        <v>6</v>
      </c>
      <c r="J3" s="11"/>
    </row>
    <row r="4" spans="1:10" x14ac:dyDescent="0.3">
      <c r="A4" s="12" t="s">
        <v>7</v>
      </c>
      <c r="B4" s="101" t="s">
        <v>53</v>
      </c>
      <c r="C4" s="13" t="s">
        <v>54</v>
      </c>
      <c r="D4" s="14" t="s">
        <v>8</v>
      </c>
      <c r="E4" s="14" t="s">
        <v>9</v>
      </c>
      <c r="F4" s="15" t="s">
        <v>9</v>
      </c>
      <c r="G4" s="14" t="s">
        <v>10</v>
      </c>
      <c r="H4" s="14" t="s">
        <v>11</v>
      </c>
      <c r="I4" s="16" t="s">
        <v>12</v>
      </c>
      <c r="J4" s="13" t="s">
        <v>16</v>
      </c>
    </row>
    <row r="5" spans="1:10" ht="15" thickBot="1" x14ac:dyDescent="0.35">
      <c r="A5" s="115"/>
      <c r="B5" s="17"/>
      <c r="C5" s="18"/>
      <c r="D5" s="19"/>
      <c r="E5" s="19"/>
      <c r="F5" s="20"/>
      <c r="G5" s="21" t="s">
        <v>13</v>
      </c>
      <c r="H5" s="19"/>
      <c r="I5" s="22" t="s">
        <v>14</v>
      </c>
      <c r="J5" s="11"/>
    </row>
    <row r="6" spans="1:10" x14ac:dyDescent="0.3">
      <c r="A6" s="115"/>
      <c r="B6" s="111"/>
      <c r="C6" s="111"/>
      <c r="D6" s="117"/>
      <c r="E6" s="117"/>
      <c r="F6" s="112"/>
      <c r="G6" s="14"/>
      <c r="H6" s="117"/>
      <c r="I6" s="113"/>
      <c r="J6" s="11"/>
    </row>
    <row r="7" spans="1:10" x14ac:dyDescent="0.3">
      <c r="A7" s="30" t="s">
        <v>35</v>
      </c>
      <c r="B7" s="110" t="s">
        <v>39</v>
      </c>
      <c r="C7" s="24">
        <v>43725</v>
      </c>
      <c r="D7" s="31">
        <v>200</v>
      </c>
      <c r="E7" s="103">
        <v>1.9504999999999999</v>
      </c>
      <c r="F7" s="26">
        <f>E7*D7</f>
        <v>390.09999999999997</v>
      </c>
      <c r="G7" s="31">
        <v>1.9013</v>
      </c>
      <c r="H7" s="27">
        <f>G7*D7</f>
        <v>380.26</v>
      </c>
      <c r="I7" s="28">
        <f>H7-F7</f>
        <v>-9.839999999999975</v>
      </c>
      <c r="J7" s="29">
        <f>I7*100/F7</f>
        <v>-2.5224301461163741</v>
      </c>
    </row>
    <row r="8" spans="1:10" x14ac:dyDescent="0.3">
      <c r="A8" s="23" t="s">
        <v>25</v>
      </c>
      <c r="B8" s="110" t="s">
        <v>49</v>
      </c>
      <c r="C8" s="24">
        <v>43725</v>
      </c>
      <c r="D8" s="25">
        <v>200</v>
      </c>
      <c r="E8" s="104">
        <v>3.6179999999999999</v>
      </c>
      <c r="F8" s="26">
        <f>E8*D8</f>
        <v>723.6</v>
      </c>
      <c r="G8" s="33">
        <v>3.47</v>
      </c>
      <c r="H8" s="27">
        <f>G8*D8</f>
        <v>694</v>
      </c>
      <c r="I8" s="28">
        <f>H8-F8</f>
        <v>-29.600000000000023</v>
      </c>
      <c r="J8" s="29">
        <f>I8*100/F8</f>
        <v>-4.0906578220011083</v>
      </c>
    </row>
    <row r="9" spans="1:10" x14ac:dyDescent="0.3">
      <c r="A9" s="30" t="s">
        <v>55</v>
      </c>
      <c r="B9" s="109" t="s">
        <v>60</v>
      </c>
      <c r="C9" s="107">
        <v>43740</v>
      </c>
      <c r="D9" s="31">
        <v>250</v>
      </c>
      <c r="E9" s="103">
        <v>8.5400000000000004E-2</v>
      </c>
      <c r="F9" s="26">
        <f>E9*D9</f>
        <v>21.35</v>
      </c>
      <c r="G9" s="31">
        <v>8.4000000000000005E-2</v>
      </c>
      <c r="H9" s="27">
        <f>G9*D9</f>
        <v>21</v>
      </c>
      <c r="I9" s="28">
        <f>H9-F9</f>
        <v>-0.35000000000000142</v>
      </c>
      <c r="J9" s="29">
        <f>I9*100/F9</f>
        <v>-1.6393442622950885</v>
      </c>
    </row>
    <row r="10" spans="1:10" x14ac:dyDescent="0.3">
      <c r="A10" s="30" t="s">
        <v>37</v>
      </c>
      <c r="B10" s="102" t="s">
        <v>50</v>
      </c>
      <c r="C10" s="24">
        <v>43725</v>
      </c>
      <c r="D10" s="31">
        <v>200</v>
      </c>
      <c r="E10" s="103">
        <v>9.7940000000000005</v>
      </c>
      <c r="F10" s="26">
        <f>E10*D10</f>
        <v>1958.8000000000002</v>
      </c>
      <c r="G10" s="34">
        <v>9.4440000000000008</v>
      </c>
      <c r="H10" s="27">
        <f>G10*D10</f>
        <v>1888.8000000000002</v>
      </c>
      <c r="I10" s="28">
        <f>H10-F10</f>
        <v>-70</v>
      </c>
      <c r="J10" s="29">
        <f>I10*100/F10</f>
        <v>-3.5736164998978963</v>
      </c>
    </row>
    <row r="11" spans="1:10" x14ac:dyDescent="0.3">
      <c r="A11" s="30" t="s">
        <v>36</v>
      </c>
      <c r="B11" s="102" t="s">
        <v>40</v>
      </c>
      <c r="C11" s="24">
        <v>43725</v>
      </c>
      <c r="D11" s="31">
        <v>300</v>
      </c>
      <c r="E11" s="103">
        <v>17.445</v>
      </c>
      <c r="F11" s="26">
        <f>E11*D11</f>
        <v>5233.5</v>
      </c>
      <c r="G11" s="31">
        <v>17.504999999999999</v>
      </c>
      <c r="H11" s="27">
        <f>G11*D11</f>
        <v>5251.5</v>
      </c>
      <c r="I11" s="28">
        <f>H11-F11</f>
        <v>18</v>
      </c>
      <c r="J11" s="29">
        <f>I11*100/F11</f>
        <v>0.34393809114359414</v>
      </c>
    </row>
    <row r="12" spans="1:10" x14ac:dyDescent="0.3">
      <c r="A12" s="30" t="s">
        <v>56</v>
      </c>
      <c r="B12" s="109" t="s">
        <v>61</v>
      </c>
      <c r="C12" s="107">
        <f>C11</f>
        <v>43725</v>
      </c>
      <c r="D12" s="31">
        <v>300</v>
      </c>
      <c r="E12" s="103">
        <v>2.35</v>
      </c>
      <c r="F12" s="26">
        <f>E12*D12</f>
        <v>705</v>
      </c>
      <c r="G12" s="31"/>
      <c r="H12" s="27">
        <f>G12*D12</f>
        <v>0</v>
      </c>
      <c r="I12" s="28">
        <f>H12-F12</f>
        <v>-705</v>
      </c>
      <c r="J12" s="29">
        <f>I12*100/F12</f>
        <v>-100</v>
      </c>
    </row>
    <row r="13" spans="1:10" x14ac:dyDescent="0.3">
      <c r="A13" s="23" t="s">
        <v>26</v>
      </c>
      <c r="B13" s="102" t="s">
        <v>43</v>
      </c>
      <c r="C13" s="24">
        <v>43725</v>
      </c>
      <c r="D13" s="25">
        <v>200</v>
      </c>
      <c r="E13" s="104">
        <v>2.1840000000000002</v>
      </c>
      <c r="F13" s="26">
        <f>E13*D13</f>
        <v>436.8</v>
      </c>
      <c r="G13" s="25">
        <v>2.1015000000000001</v>
      </c>
      <c r="H13" s="27">
        <f>G13*D13</f>
        <v>420.3</v>
      </c>
      <c r="I13" s="28">
        <f>H13-F13</f>
        <v>-16.5</v>
      </c>
      <c r="J13" s="29">
        <f>I13*100/F13</f>
        <v>-3.7774725274725274</v>
      </c>
    </row>
    <row r="14" spans="1:10" x14ac:dyDescent="0.3">
      <c r="A14" s="108" t="s">
        <v>27</v>
      </c>
      <c r="B14" s="102" t="s">
        <v>41</v>
      </c>
      <c r="C14" s="24">
        <v>43725</v>
      </c>
      <c r="D14" s="31">
        <v>200</v>
      </c>
      <c r="E14" s="103">
        <v>9.6319999999999997</v>
      </c>
      <c r="F14" s="26">
        <f>E14*D14</f>
        <v>1926.3999999999999</v>
      </c>
      <c r="G14" s="34">
        <v>9.7439999999999998</v>
      </c>
      <c r="H14" s="27">
        <f>G14*D14</f>
        <v>1948.8</v>
      </c>
      <c r="I14" s="28">
        <f>H14-F14</f>
        <v>22.400000000000091</v>
      </c>
      <c r="J14" s="29">
        <f>I14*100/F14</f>
        <v>1.1627906976744233</v>
      </c>
    </row>
    <row r="15" spans="1:10" x14ac:dyDescent="0.3">
      <c r="A15" s="30" t="s">
        <v>57</v>
      </c>
      <c r="B15" s="109" t="s">
        <v>62</v>
      </c>
      <c r="C15" s="107">
        <v>43725</v>
      </c>
      <c r="D15" s="31">
        <v>250</v>
      </c>
      <c r="E15" s="103">
        <v>266.89999999999998</v>
      </c>
      <c r="F15" s="26">
        <f>E15*D15</f>
        <v>66725</v>
      </c>
      <c r="G15" s="31">
        <v>249.25</v>
      </c>
      <c r="H15" s="27">
        <f>G15*D15</f>
        <v>62312.5</v>
      </c>
      <c r="I15" s="28">
        <f>H15-F15</f>
        <v>-4412.5</v>
      </c>
      <c r="J15" s="29">
        <f>I15*100/F15</f>
        <v>-6.6129636568003001</v>
      </c>
    </row>
    <row r="16" spans="1:10" x14ac:dyDescent="0.3">
      <c r="A16" s="30" t="s">
        <v>34</v>
      </c>
      <c r="B16" s="102" t="s">
        <v>44</v>
      </c>
      <c r="C16" s="24">
        <v>43725</v>
      </c>
      <c r="D16" s="31">
        <v>170</v>
      </c>
      <c r="E16" s="103">
        <v>5.66</v>
      </c>
      <c r="F16" s="26">
        <f>E16*D16</f>
        <v>962.2</v>
      </c>
      <c r="G16" s="31">
        <v>5.28</v>
      </c>
      <c r="H16" s="27">
        <f>G16*D16</f>
        <v>897.6</v>
      </c>
      <c r="I16" s="28">
        <f>H16-F16</f>
        <v>-64.600000000000023</v>
      </c>
      <c r="J16" s="29">
        <f>I16*100/F16</f>
        <v>-6.7137809187279167</v>
      </c>
    </row>
    <row r="17" spans="1:10" x14ac:dyDescent="0.3">
      <c r="A17" s="30" t="s">
        <v>28</v>
      </c>
      <c r="B17" s="110" t="s">
        <v>48</v>
      </c>
      <c r="C17" s="24">
        <v>43725</v>
      </c>
      <c r="D17" s="35">
        <v>100</v>
      </c>
      <c r="E17" s="105">
        <v>10.16</v>
      </c>
      <c r="F17" s="26">
        <f>E17*D17</f>
        <v>1016</v>
      </c>
      <c r="G17" s="35">
        <v>10.005000000000001</v>
      </c>
      <c r="H17" s="27">
        <f>G17*D17</f>
        <v>1000.5000000000001</v>
      </c>
      <c r="I17" s="28">
        <f>H17-F17</f>
        <v>-15.499999999999886</v>
      </c>
      <c r="J17" s="29">
        <f>I17*100/F17</f>
        <v>-1.5255905511810912</v>
      </c>
    </row>
    <row r="18" spans="1:10" x14ac:dyDescent="0.3">
      <c r="A18" s="30" t="s">
        <v>58</v>
      </c>
      <c r="B18" s="109" t="s">
        <v>63</v>
      </c>
      <c r="C18" s="107">
        <f>C13</f>
        <v>43725</v>
      </c>
      <c r="D18" s="31">
        <v>50</v>
      </c>
      <c r="E18" s="103">
        <v>1.042</v>
      </c>
      <c r="F18" s="26">
        <f>E18*D18</f>
        <v>52.1</v>
      </c>
      <c r="G18" s="31">
        <v>1.1499999999999999</v>
      </c>
      <c r="H18" s="27">
        <f>G18*D18</f>
        <v>57.499999999999993</v>
      </c>
      <c r="I18" s="28">
        <f>H18-F18</f>
        <v>5.3999999999999915</v>
      </c>
      <c r="J18" s="29">
        <f>I18*100/F18</f>
        <v>10.364683301343552</v>
      </c>
    </row>
    <row r="19" spans="1:10" x14ac:dyDescent="0.3">
      <c r="A19" s="30" t="s">
        <v>30</v>
      </c>
      <c r="B19" s="102" t="s">
        <v>46</v>
      </c>
      <c r="C19" s="24">
        <v>43725</v>
      </c>
      <c r="D19" s="31">
        <v>300</v>
      </c>
      <c r="E19" s="103">
        <v>2.35</v>
      </c>
      <c r="F19" s="26">
        <f>E19*D19</f>
        <v>705</v>
      </c>
      <c r="G19" s="35">
        <v>2.569</v>
      </c>
      <c r="H19" s="27">
        <f>G19*D19</f>
        <v>770.69999999999993</v>
      </c>
      <c r="I19" s="28">
        <f>H19-F19</f>
        <v>65.699999999999932</v>
      </c>
      <c r="J19" s="29">
        <f>I19*100/F19</f>
        <v>9.3191489361702029</v>
      </c>
    </row>
    <row r="20" spans="1:10" x14ac:dyDescent="0.3">
      <c r="A20" s="30" t="s">
        <v>31</v>
      </c>
      <c r="B20" s="102" t="s">
        <v>38</v>
      </c>
      <c r="C20" s="24">
        <v>43725</v>
      </c>
      <c r="D20" s="35">
        <v>200</v>
      </c>
      <c r="E20" s="105">
        <v>11.454000000000001</v>
      </c>
      <c r="F20" s="26">
        <f>E20*D20</f>
        <v>2290.8000000000002</v>
      </c>
      <c r="G20" s="35">
        <v>10.316000000000001</v>
      </c>
      <c r="H20" s="27">
        <f>G20*D20</f>
        <v>2063.2000000000003</v>
      </c>
      <c r="I20" s="28">
        <f>H20-F20</f>
        <v>-227.59999999999991</v>
      </c>
      <c r="J20" s="29">
        <f>I20*100/F20</f>
        <v>-9.935393748908675</v>
      </c>
    </row>
    <row r="21" spans="1:10" x14ac:dyDescent="0.3">
      <c r="A21" s="30" t="s">
        <v>32</v>
      </c>
      <c r="B21" s="102" t="s">
        <v>42</v>
      </c>
      <c r="C21" s="24">
        <v>43725</v>
      </c>
      <c r="D21" s="35">
        <v>300</v>
      </c>
      <c r="E21" s="105">
        <v>4.82</v>
      </c>
      <c r="F21" s="26">
        <f>E21*D21</f>
        <v>1446</v>
      </c>
      <c r="G21" s="35">
        <v>4.7859999999999996</v>
      </c>
      <c r="H21" s="27">
        <f>G21*D21</f>
        <v>1435.8</v>
      </c>
      <c r="I21" s="28">
        <f>H21-F21</f>
        <v>-10.200000000000045</v>
      </c>
      <c r="J21" s="29">
        <f>I21*100/F21</f>
        <v>-0.70539419087137245</v>
      </c>
    </row>
    <row r="22" spans="1:10" x14ac:dyDescent="0.3">
      <c r="A22" s="30" t="s">
        <v>33</v>
      </c>
      <c r="B22" s="110" t="s">
        <v>45</v>
      </c>
      <c r="C22" s="24">
        <v>43725</v>
      </c>
      <c r="D22" s="35">
        <v>300</v>
      </c>
      <c r="E22" s="105">
        <v>2.423</v>
      </c>
      <c r="F22" s="26">
        <f>E22*D22</f>
        <v>726.9</v>
      </c>
      <c r="G22" s="35">
        <v>2.3820000000000001</v>
      </c>
      <c r="H22" s="27">
        <f>G22*D22</f>
        <v>714.6</v>
      </c>
      <c r="I22" s="28">
        <f>H22-F22</f>
        <v>-12.299999999999955</v>
      </c>
      <c r="J22" s="29">
        <f>I22*100/F22</f>
        <v>-1.6921172100701547</v>
      </c>
    </row>
    <row r="23" spans="1:10" ht="15" thickBot="1" x14ac:dyDescent="0.35">
      <c r="A23" s="30" t="s">
        <v>59</v>
      </c>
      <c r="B23" s="116" t="s">
        <v>64</v>
      </c>
      <c r="C23" s="107">
        <f>C18</f>
        <v>43725</v>
      </c>
      <c r="D23" s="31">
        <v>507</v>
      </c>
      <c r="E23" s="103">
        <v>1.9E-2</v>
      </c>
      <c r="F23" s="26">
        <f>E23*D23</f>
        <v>9.6329999999999991</v>
      </c>
      <c r="G23" s="31">
        <v>0.02</v>
      </c>
      <c r="H23" s="27">
        <f>G23*D23</f>
        <v>10.14</v>
      </c>
      <c r="I23" s="28">
        <f>H23-F23</f>
        <v>0.50700000000000145</v>
      </c>
      <c r="J23" s="29">
        <f>I23*100/F23</f>
        <v>5.2631578947368576</v>
      </c>
    </row>
    <row r="24" spans="1:10" ht="15" thickBot="1" x14ac:dyDescent="0.35">
      <c r="A24" s="38" t="s">
        <v>21</v>
      </c>
      <c r="B24" s="39"/>
      <c r="C24" s="39"/>
      <c r="D24" s="40"/>
      <c r="E24" s="106"/>
      <c r="F24" s="41">
        <f>SUM(F8:F23)</f>
        <v>84939.082999999999</v>
      </c>
      <c r="G24" s="42"/>
      <c r="H24" s="43">
        <f>SUM(H8:H23)</f>
        <v>79486.94</v>
      </c>
      <c r="I24" s="44">
        <f>SUM(I8:I23)</f>
        <v>-5452.1430000000018</v>
      </c>
      <c r="J24" s="29">
        <f>I24*100/F24</f>
        <v>-6.4188861092366656</v>
      </c>
    </row>
    <row r="25" spans="1:10" ht="15" thickBot="1" x14ac:dyDescent="0.35">
      <c r="A25" s="49" t="s">
        <v>20</v>
      </c>
      <c r="B25" s="45"/>
      <c r="C25" s="45"/>
      <c r="D25" s="50"/>
      <c r="E25" s="51"/>
      <c r="F25" s="46"/>
      <c r="G25" s="3"/>
      <c r="H25" s="47"/>
      <c r="I25" s="48"/>
      <c r="J25" s="29"/>
    </row>
    <row r="26" spans="1:10" x14ac:dyDescent="0.3">
      <c r="A26" s="52"/>
      <c r="B26" s="53"/>
      <c r="C26" s="53"/>
      <c r="D26" s="31"/>
      <c r="E26" s="51"/>
      <c r="F26" s="54"/>
      <c r="G26" s="3"/>
      <c r="H26" s="47"/>
      <c r="I26" s="48"/>
      <c r="J26" s="29"/>
    </row>
    <row r="27" spans="1:10" x14ac:dyDescent="0.3">
      <c r="A27" s="52"/>
      <c r="B27" s="53"/>
      <c r="C27" s="53"/>
      <c r="D27" s="31"/>
      <c r="E27" s="55"/>
      <c r="F27" s="51">
        <f>E27*D27/100</f>
        <v>0</v>
      </c>
      <c r="G27" s="54"/>
      <c r="H27" s="47">
        <f>G27*D27/100</f>
        <v>0</v>
      </c>
      <c r="I27" s="56">
        <f>H27-F27</f>
        <v>0</v>
      </c>
      <c r="J27" s="57" t="e">
        <f>I27/F27*100</f>
        <v>#DIV/0!</v>
      </c>
    </row>
    <row r="28" spans="1:10" x14ac:dyDescent="0.3">
      <c r="A28" s="52"/>
      <c r="B28" s="53"/>
      <c r="C28" s="53"/>
      <c r="D28" s="31"/>
      <c r="E28" s="55"/>
      <c r="F28" s="51">
        <f t="shared" ref="F28:F29" si="0">E28*D28/100</f>
        <v>0</v>
      </c>
      <c r="G28" s="54"/>
      <c r="H28" s="47">
        <f t="shared" ref="H28:H29" si="1">G28*D28/100</f>
        <v>0</v>
      </c>
      <c r="I28" s="56"/>
      <c r="J28" s="57" t="e">
        <f>I28/F28*100</f>
        <v>#DIV/0!</v>
      </c>
    </row>
    <row r="29" spans="1:10" ht="15" thickBot="1" x14ac:dyDescent="0.35">
      <c r="A29" s="52"/>
      <c r="B29" s="53"/>
      <c r="C29" s="53"/>
      <c r="D29" s="31"/>
      <c r="E29" s="55"/>
      <c r="F29" s="51">
        <f t="shared" si="0"/>
        <v>0</v>
      </c>
      <c r="G29" s="54"/>
      <c r="H29" s="47">
        <f t="shared" si="1"/>
        <v>0</v>
      </c>
      <c r="I29" s="56"/>
      <c r="J29" s="57" t="e">
        <f>I29/F29*100</f>
        <v>#DIV/0!</v>
      </c>
    </row>
    <row r="30" spans="1:10" ht="15" thickBot="1" x14ac:dyDescent="0.35">
      <c r="A30" s="38" t="s">
        <v>22</v>
      </c>
      <c r="B30" s="39"/>
      <c r="C30" s="39"/>
      <c r="D30" s="40"/>
      <c r="E30" s="58"/>
      <c r="F30" s="59">
        <f>SUM(F27:F29)</f>
        <v>0</v>
      </c>
      <c r="G30" s="60"/>
      <c r="H30" s="42">
        <f>SUM(H27:H29)</f>
        <v>0</v>
      </c>
      <c r="I30" s="61">
        <f>SUM(I27:I29)</f>
        <v>0</v>
      </c>
      <c r="J30" s="57" t="e">
        <f>I30/F30*100</f>
        <v>#DIV/0!</v>
      </c>
    </row>
    <row r="31" spans="1:10" ht="15" thickBot="1" x14ac:dyDescent="0.35">
      <c r="A31" s="52"/>
      <c r="B31" s="53"/>
      <c r="C31" s="53"/>
      <c r="D31" s="31"/>
      <c r="E31" s="55"/>
      <c r="F31" s="62"/>
      <c r="G31" s="54"/>
      <c r="H31" s="3"/>
      <c r="I31" s="56"/>
      <c r="J31" s="57"/>
    </row>
    <row r="32" spans="1:10" ht="15" thickBot="1" x14ac:dyDescent="0.35">
      <c r="A32" s="38" t="s">
        <v>23</v>
      </c>
      <c r="B32" s="39"/>
      <c r="C32" s="39"/>
      <c r="D32" s="40"/>
      <c r="E32" s="58"/>
      <c r="F32" s="59">
        <f>F30+F24</f>
        <v>84939.082999999999</v>
      </c>
      <c r="G32" s="60"/>
      <c r="H32" s="63">
        <f>H30+H24</f>
        <v>79486.94</v>
      </c>
      <c r="I32" s="61">
        <f>I30+I24</f>
        <v>-5452.1430000000018</v>
      </c>
      <c r="J32" s="57">
        <f>I32/F32*100</f>
        <v>-6.4188861092366656</v>
      </c>
    </row>
    <row r="33" spans="1:10" x14ac:dyDescent="0.3">
      <c r="A33" s="30"/>
      <c r="B33" s="37"/>
      <c r="C33" s="37"/>
      <c r="D33" s="31"/>
      <c r="E33" s="32"/>
      <c r="F33" s="62"/>
      <c r="G33" s="34"/>
      <c r="H33" s="3"/>
      <c r="I33" s="28"/>
      <c r="J33" s="29"/>
    </row>
    <row r="34" spans="1:10" x14ac:dyDescent="0.3">
      <c r="A34" s="30" t="s">
        <v>19</v>
      </c>
      <c r="B34" s="37"/>
      <c r="C34" s="37"/>
      <c r="D34" s="31"/>
      <c r="E34" s="32"/>
      <c r="F34" s="64">
        <f>I48</f>
        <v>-507.00000000000023</v>
      </c>
      <c r="G34" s="34"/>
      <c r="H34" s="65">
        <f>F34</f>
        <v>-507.00000000000023</v>
      </c>
      <c r="I34" s="28">
        <f>F34</f>
        <v>-507.00000000000023</v>
      </c>
      <c r="J34" s="29"/>
    </row>
    <row r="35" spans="1:10" x14ac:dyDescent="0.3">
      <c r="A35" s="30" t="s">
        <v>18</v>
      </c>
      <c r="B35" s="37"/>
      <c r="C35" s="37"/>
      <c r="D35" s="31"/>
      <c r="E35" s="32"/>
      <c r="F35" s="26">
        <f>F37-F32-F34</f>
        <v>15567.917000000001</v>
      </c>
      <c r="G35" s="34"/>
      <c r="H35" s="65">
        <f>F35+F34</f>
        <v>15060.917000000001</v>
      </c>
      <c r="I35" s="28">
        <f>H35-F35</f>
        <v>-507</v>
      </c>
      <c r="J35" s="29">
        <f>I35*100/F35</f>
        <v>-3.2566977329080053</v>
      </c>
    </row>
    <row r="36" spans="1:10" ht="15" thickBot="1" x14ac:dyDescent="0.35">
      <c r="A36" s="30"/>
      <c r="B36" s="37"/>
      <c r="C36" s="37"/>
      <c r="D36" s="31"/>
      <c r="E36" s="32"/>
      <c r="F36" s="64"/>
      <c r="G36" s="34"/>
      <c r="H36" s="27"/>
      <c r="I36" s="66"/>
      <c r="J36" s="29"/>
    </row>
    <row r="37" spans="1:10" ht="15" thickBot="1" x14ac:dyDescent="0.35">
      <c r="A37" s="67"/>
      <c r="B37" s="68"/>
      <c r="C37" s="68"/>
      <c r="D37" s="69"/>
      <c r="E37" s="69"/>
      <c r="F37" s="70">
        <v>100000</v>
      </c>
      <c r="G37" s="69"/>
      <c r="H37" s="71">
        <f>SUM(H32:H36)</f>
        <v>94040.857000000004</v>
      </c>
      <c r="I37" s="72">
        <f>I32+I34</f>
        <v>-5959.1430000000018</v>
      </c>
      <c r="J37" s="29">
        <f>I37*100/F37</f>
        <v>-5.9591430000000019</v>
      </c>
    </row>
    <row r="38" spans="1:10" x14ac:dyDescent="0.3">
      <c r="A38" s="11"/>
      <c r="B38" s="11"/>
      <c r="C38" s="11"/>
      <c r="D38" s="11"/>
      <c r="E38" s="11"/>
      <c r="F38" s="73"/>
      <c r="G38" s="11"/>
      <c r="H38" s="11"/>
      <c r="I38" s="11"/>
      <c r="J38" s="29"/>
    </row>
    <row r="39" spans="1:10" x14ac:dyDescent="0.3">
      <c r="A39" s="11"/>
      <c r="B39" s="11"/>
      <c r="C39" s="11"/>
      <c r="D39" s="11"/>
      <c r="E39" s="11"/>
      <c r="F39" s="74" t="s">
        <v>15</v>
      </c>
      <c r="G39" s="11"/>
      <c r="H39" s="11"/>
      <c r="I39" s="11"/>
      <c r="J39" s="29"/>
    </row>
    <row r="41" spans="1:10" x14ac:dyDescent="0.3">
      <c r="A41" s="23" t="s">
        <v>24</v>
      </c>
      <c r="B41" s="102" t="s">
        <v>52</v>
      </c>
      <c r="C41" s="24">
        <v>43740</v>
      </c>
      <c r="D41" s="25">
        <v>80</v>
      </c>
      <c r="E41" s="25">
        <v>139</v>
      </c>
      <c r="F41" s="26">
        <f>E41*D41</f>
        <v>11120</v>
      </c>
      <c r="G41" s="25">
        <v>134.5</v>
      </c>
      <c r="H41" s="27">
        <f t="shared" ref="H41" si="2">G41*D41</f>
        <v>10760</v>
      </c>
      <c r="I41" s="28">
        <f>H41-F41</f>
        <v>-360</v>
      </c>
      <c r="J41" s="29">
        <f>I41*100/F41</f>
        <v>-3.2374100719424459</v>
      </c>
    </row>
    <row r="42" spans="1:10" x14ac:dyDescent="0.3">
      <c r="A42" s="30" t="s">
        <v>29</v>
      </c>
      <c r="B42" s="102" t="s">
        <v>47</v>
      </c>
      <c r="C42" s="24">
        <f>C41</f>
        <v>43740</v>
      </c>
      <c r="D42" s="35">
        <v>70</v>
      </c>
      <c r="E42" s="36">
        <v>18.445</v>
      </c>
      <c r="F42" s="26">
        <f>E42*D42</f>
        <v>1291.1500000000001</v>
      </c>
      <c r="G42" s="35">
        <v>16.344999999999999</v>
      </c>
      <c r="H42" s="27">
        <f>G42*D42</f>
        <v>1144.1499999999999</v>
      </c>
      <c r="I42" s="28">
        <f>H42-F42</f>
        <v>-147.00000000000023</v>
      </c>
      <c r="J42" s="29">
        <f>I42*100/F42</f>
        <v>-11.385199240986733</v>
      </c>
    </row>
    <row r="43" spans="1:10" x14ac:dyDescent="0.3">
      <c r="A43" s="30"/>
      <c r="B43" s="37"/>
      <c r="C43" s="37"/>
      <c r="D43" s="75"/>
      <c r="E43" s="76"/>
      <c r="F43" s="77"/>
      <c r="G43" s="78"/>
      <c r="H43" s="79"/>
      <c r="I43" s="80">
        <f t="shared" ref="I43:I47" si="3">H43-F43</f>
        <v>0</v>
      </c>
      <c r="J43" s="29" t="e">
        <f t="shared" ref="J43:J47" si="4">I43*100/F43</f>
        <v>#DIV/0!</v>
      </c>
    </row>
    <row r="44" spans="1:10" x14ac:dyDescent="0.3">
      <c r="A44" s="30"/>
      <c r="B44" s="37"/>
      <c r="C44" s="37"/>
      <c r="D44" s="81"/>
      <c r="E44" s="82"/>
      <c r="F44" s="77">
        <f>E44*D44</f>
        <v>0</v>
      </c>
      <c r="G44" s="83"/>
      <c r="H44" s="79">
        <f t="shared" ref="H44:H47" si="5">G44*D44</f>
        <v>0</v>
      </c>
      <c r="I44" s="80">
        <f t="shared" si="3"/>
        <v>0</v>
      </c>
      <c r="J44" s="29" t="e">
        <f t="shared" si="4"/>
        <v>#DIV/0!</v>
      </c>
    </row>
    <row r="45" spans="1:10" x14ac:dyDescent="0.3">
      <c r="A45" s="30"/>
      <c r="B45" s="37"/>
      <c r="C45" s="37"/>
      <c r="D45" s="75"/>
      <c r="E45" s="76"/>
      <c r="F45" s="77">
        <f t="shared" ref="F45:F47" si="6">E45*D45</f>
        <v>0</v>
      </c>
      <c r="G45" s="78"/>
      <c r="H45" s="79">
        <f t="shared" si="5"/>
        <v>0</v>
      </c>
      <c r="I45" s="80">
        <f t="shared" si="3"/>
        <v>0</v>
      </c>
      <c r="J45" s="29" t="e">
        <f t="shared" si="4"/>
        <v>#DIV/0!</v>
      </c>
    </row>
    <row r="46" spans="1:10" x14ac:dyDescent="0.3">
      <c r="A46" s="84"/>
      <c r="B46" s="85"/>
      <c r="C46" s="85"/>
      <c r="D46" s="86"/>
      <c r="E46" s="87"/>
      <c r="F46" s="77">
        <f t="shared" si="6"/>
        <v>0</v>
      </c>
      <c r="G46" s="88"/>
      <c r="H46" s="79">
        <f t="shared" si="5"/>
        <v>0</v>
      </c>
      <c r="I46" s="80">
        <f t="shared" si="3"/>
        <v>0</v>
      </c>
      <c r="J46" s="29" t="e">
        <f t="shared" si="4"/>
        <v>#DIV/0!</v>
      </c>
    </row>
    <row r="47" spans="1:10" ht="15" thickBot="1" x14ac:dyDescent="0.35">
      <c r="A47" s="89"/>
      <c r="B47" s="90"/>
      <c r="C47" s="90"/>
      <c r="D47" s="91"/>
      <c r="E47" s="92"/>
      <c r="F47" s="93">
        <f t="shared" si="6"/>
        <v>0</v>
      </c>
      <c r="G47" s="94"/>
      <c r="H47" s="95">
        <f t="shared" si="5"/>
        <v>0</v>
      </c>
      <c r="I47" s="96">
        <f t="shared" si="3"/>
        <v>0</v>
      </c>
      <c r="J47" s="29" t="e">
        <f t="shared" si="4"/>
        <v>#DIV/0!</v>
      </c>
    </row>
    <row r="48" spans="1:10" ht="15" thickBot="1" x14ac:dyDescent="0.35">
      <c r="A48" s="85"/>
      <c r="B48" s="85"/>
      <c r="C48" s="85"/>
      <c r="D48" s="97"/>
      <c r="E48" s="87"/>
      <c r="F48" s="98"/>
      <c r="G48" s="88"/>
      <c r="H48" s="99"/>
      <c r="I48" s="66">
        <f>SUM(I41:I47)</f>
        <v>-507.00000000000023</v>
      </c>
      <c r="J48" s="29"/>
    </row>
    <row r="49" spans="6:10" x14ac:dyDescent="0.3">
      <c r="F49" s="2"/>
      <c r="J49" s="1"/>
    </row>
  </sheetData>
  <sortState ref="A7:J23">
    <sortCondition ref="A7"/>
  </sortState>
  <conditionalFormatting sqref="J49 I37 I33:J36 I27:I32 J24:J26 J37:J39 I41:J48 I7:J23">
    <cfRule type="cellIs" dxfId="4" priority="58" operator="lessThan">
      <formula>0</formula>
    </cfRule>
    <cfRule type="cellIs" dxfId="3" priority="59" operator="greaterThan">
      <formula>0</formula>
    </cfRule>
  </conditionalFormatting>
  <conditionalFormatting sqref="I27:J32 I24:I26">
    <cfRule type="cellIs" dxfId="2" priority="9" operator="lessThan">
      <formula>0</formula>
    </cfRule>
    <cfRule type="cellIs" dxfId="1" priority="10" operator="greaterThan">
      <formula>0</formula>
    </cfRule>
    <cfRule type="cellIs" dxfId="0" priority="11" operator="greaterThan">
      <formula>0</formula>
    </cfRule>
  </conditionalFormatting>
  <hyperlinks>
    <hyperlink ref="A22" r:id="rId1" display="https://www.borsaitaliana.it/borsa/etf/scheda/LU0322252924.html?lang=it"/>
    <hyperlink ref="A16" r:id="rId2" display="http://www.morningstar.it/it/funds/snapshot/snapshot.aspx?id=F0GBR04AOC"/>
  </hyperlinks>
  <pageMargins left="0.31496062992125984" right="0.31496062992125984" top="0.35433070866141736" bottom="0.35433070866141736" header="0.31496062992125984" footer="0.31496062992125984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Spalierno (PF WIDIBA)</dc:creator>
  <cp:lastModifiedBy>Matteo Spalierno (PF WIDIBA)</cp:lastModifiedBy>
  <cp:lastPrinted>2019-09-30T12:44:46Z</cp:lastPrinted>
  <dcterms:created xsi:type="dcterms:W3CDTF">2019-09-12T10:17:04Z</dcterms:created>
  <dcterms:modified xsi:type="dcterms:W3CDTF">2019-10-11T13:56:52Z</dcterms:modified>
</cp:coreProperties>
</file>